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MR OBJETIVOS 2017" sheetId="1" r:id="rId1"/>
    <sheet name="PMR 2017" sheetId="2" r:id="rId2"/>
    <sheet name="Armonizacion" sheetId="3" r:id="rId3"/>
  </sheets>
  <definedNames>
    <definedName name="_xlnm.Print_Area" localSheetId="1">'PMR 2017'!$A$1:$E$18</definedName>
    <definedName name="_xlnm.Print_Area" localSheetId="0">'PMR OBJETIVOS 2017'!$A$1:$E$27</definedName>
  </definedNames>
  <calcPr fullCalcOnLoad="1"/>
</workbook>
</file>

<file path=xl/comments2.xml><?xml version="1.0" encoding="utf-8"?>
<comments xmlns="http://schemas.openxmlformats.org/spreadsheetml/2006/main">
  <authors>
    <author>CLAUDIA  PEDRAZA ALDANA</author>
  </authors>
  <commentList>
    <comment ref="G8" authorId="0">
      <text>
        <r>
          <rPr>
            <b/>
            <sz val="9"/>
            <rFont val="Tahoma"/>
            <family val="2"/>
          </rPr>
          <t>CLAUDIA  PEDRAZA ALDANA:</t>
        </r>
        <r>
          <rPr>
            <sz val="9"/>
            <rFont val="Tahoma"/>
            <family val="2"/>
          </rPr>
          <t xml:space="preserve">
valor inversion proyecto 776. corresponde 87,5 a informes y 12,5 Rf</t>
        </r>
      </text>
    </comment>
  </commentList>
</comments>
</file>

<file path=xl/sharedStrings.xml><?xml version="1.0" encoding="utf-8"?>
<sst xmlns="http://schemas.openxmlformats.org/spreadsheetml/2006/main" count="131" uniqueCount="90">
  <si>
    <t>LINEA BASE PLAN</t>
  </si>
  <si>
    <t>META PLAN</t>
  </si>
  <si>
    <t xml:space="preserve"> PROCESOS DE RESPONSABILIDAD FISCAL</t>
  </si>
  <si>
    <t>PARTICIPACION CIUDADANA</t>
  </si>
  <si>
    <t>235-CONTRALORÍA</t>
  </si>
  <si>
    <t>INFORMES DE AUDITORIA</t>
  </si>
  <si>
    <t>LINEA BASE PLAN*</t>
  </si>
  <si>
    <t xml:space="preserve">Productos, Metas y Resultados -P.M.R.          </t>
  </si>
  <si>
    <t>Cifras en pesos</t>
  </si>
  <si>
    <t>PRODUCTOS</t>
  </si>
  <si>
    <t>CONTRALORIA DE BOGOTA, D.C.</t>
  </si>
  <si>
    <t xml:space="preserve">PRODUCTOS - METAS Y RESULTADOS PMR </t>
  </si>
  <si>
    <t>PROCESOS DE RESPONSABILIDAD FISCAL</t>
  </si>
  <si>
    <t>PARTICIPACIÓN CIUDADANA</t>
  </si>
  <si>
    <t xml:space="preserve">TOTAL </t>
  </si>
  <si>
    <t>PRESUPUESTO
FUNCIONAMIENTO</t>
  </si>
  <si>
    <t>TOTAL GASTOS</t>
  </si>
  <si>
    <t>PRESUPUESTO INVERSIÓN</t>
  </si>
  <si>
    <t xml:space="preserve">VIGENCIA </t>
  </si>
  <si>
    <t>RESERVAS</t>
  </si>
  <si>
    <t>Cifras en Millones de pesos</t>
  </si>
  <si>
    <t>FORTALECER LA FUNCIÓN DE VIGILANCIA A LA GESTIÓN PÚBLICA</t>
  </si>
  <si>
    <t>HACER EFECTIVO  EL RESARCIMIENTO AL DAÑO CAUSADO AL ERARIO DISTRITAL</t>
  </si>
  <si>
    <t>POSICIONAR LA IMAGEN DE LA CONTRALORIA DE BOGOTÁ, D.C.</t>
  </si>
  <si>
    <t>5.0</t>
  </si>
  <si>
    <t>OBJETIVO 1:</t>
  </si>
  <si>
    <t>PRODUCTO 1:</t>
  </si>
  <si>
    <t>OBJETIVO 2:</t>
  </si>
  <si>
    <t>PRODUCTO 2:</t>
  </si>
  <si>
    <t>OBJETIVO 3:</t>
  </si>
  <si>
    <t>PRODUCTO 3:</t>
  </si>
  <si>
    <t>INDICADOR OBJETIVO 1</t>
  </si>
  <si>
    <t>INDICADOR PRODUCTO 1</t>
  </si>
  <si>
    <t>INDICADOR OBJETIVO 2</t>
  </si>
  <si>
    <t>INDICADOR PRODUCTO 2</t>
  </si>
  <si>
    <t>INDICADOR OBJETIVO 3</t>
  </si>
  <si>
    <t>INDICADOR PRODUCTO 3</t>
  </si>
  <si>
    <t xml:space="preserve">Unidad Ejecutora No 02 Auditoria Fiscal </t>
  </si>
  <si>
    <t>FORMATO CBN 1003 PRESUPUESTO ORIENTADO A RESULTADOS -POR-</t>
  </si>
  <si>
    <t>Seguimiento con corte a marzo de 2016:  A la fecha se han realizado 40 actividades  que incluyen  mecanismos de control social e instrumentos de interacción a la gestión pública.</t>
  </si>
  <si>
    <t>*Seguimiento a marzo de 2016:  Con memorando Nº 3-2016-04715, proceso Nº 739409 de 25/02/2016 se remitió a la Dirección Administrativa el ajuste de necesidades de contratación 2016 del proyecto Nº 770 a través del cual se ejecutan actividades del Plan de Acción relacionadas con la percepción del cliente (Ciudadanía y Concejo), resultados que se entregan una vez vencida la vigencia 2016.</t>
  </si>
  <si>
    <t>bogota humana</t>
  </si>
  <si>
    <t xml:space="preserve">mejor par todos </t>
  </si>
  <si>
    <t>valor inversion proyecto 776. corresponde 87,5 a informes y 12,5 Rf</t>
  </si>
  <si>
    <t>1199-1194-1196</t>
  </si>
  <si>
    <t>Proyectos de Inversión</t>
  </si>
  <si>
    <t>TOTAL</t>
  </si>
  <si>
    <t xml:space="preserve">No. 1199 - Fortalecimiento del Control Social a la Gestión Pública. </t>
  </si>
  <si>
    <t>No. 1195 - Fortalecimiento del Sistema Integrado de Gestión y de la Capacidad Institucional.</t>
  </si>
  <si>
    <t>729,295,344</t>
  </si>
  <si>
    <t>No. 1196 - Fortalecimiento al Mejoramiento de la Infraestructura Física y Dotación.</t>
  </si>
  <si>
    <t>No. 1194 - Fortalecimiento de  la Infraestructura de Tecnologías de la Información y las Comunicaciones.</t>
  </si>
  <si>
    <t xml:space="preserve">proyecto </t>
  </si>
  <si>
    <t xml:space="preserve">valor </t>
  </si>
  <si>
    <t>informes %</t>
  </si>
  <si>
    <t>responsabilidad</t>
  </si>
  <si>
    <r>
      <t xml:space="preserve">No. </t>
    </r>
    <r>
      <rPr>
        <b/>
        <sz val="9"/>
        <color indexed="10"/>
        <rFont val="Arial"/>
        <family val="2"/>
      </rPr>
      <t xml:space="preserve">1195 - </t>
    </r>
    <r>
      <rPr>
        <b/>
        <sz val="9"/>
        <color indexed="9"/>
        <rFont val="Arial"/>
        <family val="2"/>
      </rPr>
      <t>Fortalecimiento del Sistema Integrado de Gestión y de la Capacidad Institucional.</t>
    </r>
  </si>
  <si>
    <r>
      <t>No.</t>
    </r>
    <r>
      <rPr>
        <b/>
        <sz val="9"/>
        <color indexed="10"/>
        <rFont val="Arial"/>
        <family val="2"/>
      </rPr>
      <t xml:space="preserve"> 1196 -</t>
    </r>
    <r>
      <rPr>
        <b/>
        <sz val="9"/>
        <color indexed="9"/>
        <rFont val="Arial"/>
        <family val="2"/>
      </rPr>
      <t xml:space="preserve"> Fortalecimiento al Mejoramiento de la Infraestructura Física y Dotación.</t>
    </r>
  </si>
  <si>
    <r>
      <t>No.</t>
    </r>
    <r>
      <rPr>
        <b/>
        <sz val="9"/>
        <color indexed="10"/>
        <rFont val="Arial"/>
        <family val="2"/>
      </rPr>
      <t xml:space="preserve"> 1194 -</t>
    </r>
    <r>
      <rPr>
        <b/>
        <sz val="9"/>
        <color indexed="9"/>
        <rFont val="Arial"/>
        <family val="2"/>
      </rPr>
      <t xml:space="preserve"> Fortalecimiento de  la Infraestructura de Tecnologías de la Información y las Comunicaciones.</t>
    </r>
  </si>
  <si>
    <r>
      <t>No.</t>
    </r>
    <r>
      <rPr>
        <b/>
        <sz val="9"/>
        <color indexed="10"/>
        <rFont val="Arial"/>
        <family val="2"/>
      </rPr>
      <t xml:space="preserve"> 1199 - </t>
    </r>
    <r>
      <rPr>
        <b/>
        <sz val="9"/>
        <color indexed="9"/>
        <rFont val="Arial"/>
        <family val="2"/>
      </rPr>
      <t xml:space="preserve">Fortalecimiento del Control Social a la Gestión Pública. </t>
    </r>
  </si>
  <si>
    <t>PRESUPUESTO POR PRODUCTOS VIGENCIA 2017</t>
  </si>
  <si>
    <t>OBJETIVOS - PRODUCTOS E  INDICADORES  DE 2017</t>
  </si>
  <si>
    <t>Procesos auditor</t>
  </si>
  <si>
    <t>Cobro Coactivo</t>
  </si>
  <si>
    <t>Cobro Persuasivo</t>
  </si>
  <si>
    <t>Presupuesto</t>
  </si>
  <si>
    <t>Total Beneficios</t>
  </si>
  <si>
    <r>
      <t xml:space="preserve">PERCEPCION DE LOS CIUDADANOS SOBRE LOS PRODUCTOS Y ACCIONES DE LA CONTRALORIA DE BOGOTÁ D.C.: </t>
    </r>
    <r>
      <rPr>
        <sz val="9"/>
        <rFont val="Arial"/>
        <family val="2"/>
      </rPr>
      <t xml:space="preserve">
No. De ciudadanos encuestados que tienen percepción positiva (mayor o igual a 3 sobre 5)  sobre la calidad y oportunidad de los productos entregados por la entidad * 100 / Total de ciudadanos encuestados.  
(1.743/2.294).</t>
    </r>
  </si>
  <si>
    <t xml:space="preserve"> Efectividad del recaudo efectuado en Procesos de Jurisdicción Coactiva </t>
  </si>
  <si>
    <t>13,500,000,000</t>
  </si>
  <si>
    <t xml:space="preserve">Elaboró:- Claudia Pedraza Aldana  -  Dirección Técnica de Planeación </t>
  </si>
  <si>
    <r>
      <t xml:space="preserve">TASA DE RETORNO
</t>
    </r>
    <r>
      <rPr>
        <sz val="9"/>
        <rFont val="Arial"/>
        <family val="2"/>
      </rPr>
      <t xml:space="preserve">Valor de los beneficios / total presupuesto ejecutado por la Contraloria de Bogotá, D.C. en el periodo analizado.
(94,152,466,559/60,576,441,340)
</t>
    </r>
  </si>
  <si>
    <t>Fecha de Elaboración: Septiembre  11 de 2017</t>
  </si>
  <si>
    <t xml:space="preserve">Aprobó: Grace Rodado Yate   - Director Técnico de Planeación </t>
  </si>
  <si>
    <t>96 Según R:R. 026 de 2017</t>
  </si>
  <si>
    <t>226 De acuerdo PAD VERSION 4,0 AGOSTO 28 DE 2017</t>
  </si>
  <si>
    <t>: El Boletín de Beneficios se emite trimestralmente, por lo tanto los datos reportados son a junio 30 de 2017, los demás beneficios presentados en el mes de AGOSTO  de 2017 están en trámite de validación y aprobación.</t>
  </si>
  <si>
    <t>Revisó y Aprobó : Grace Rodado Yate - Directora Técnica de Planeación.</t>
  </si>
  <si>
    <t>ALCANZADO A SEPTIEMBRE</t>
  </si>
  <si>
    <r>
      <t>PORCENTAJE DE ENTIDADES DISTRITALES AUDITADAS DURANTE EL PERIODO</t>
    </r>
    <r>
      <rPr>
        <sz val="9"/>
        <rFont val="Arial"/>
        <family val="2"/>
      </rPr>
      <t xml:space="preserve">
No. De sujetos de control auditados en la vigencia / Total de sujetos de control competencia de la Contraloria de Bogotá *100 (65/96)</t>
    </r>
  </si>
  <si>
    <t>Del PAD-2017 se han auditado 65 sujetos de control (febrero a Septiembre 2017)</t>
  </si>
  <si>
    <r>
      <t>MONTO DE DINERO SUCEPTIBLE DE RECAUDO POR PROCESOS DE RESPONSABILIDAD FISCAL POR VIGENCIA FISCAL</t>
    </r>
    <r>
      <rPr>
        <sz val="9"/>
        <rFont val="Arial"/>
        <family val="2"/>
      </rPr>
      <t xml:space="preserve">
Valor de la Cuantía
Recaudada en la Vigencia  / Valor a recaudar programado (meta anual)
(14.911,099,717,83 /13.500.000.000).
</t>
    </r>
  </si>
  <si>
    <t>Seguimiento a septiembre  de 2017: Se mantiene y ratifica la información reportada con corte a junio.</t>
  </si>
  <si>
    <t>seguimiento a septiembre de 2017: A la fecha, de acuerdo con los reportes de las Oficinas de Localidad, se han desarrollado 426 actividades de control social asi: Inspección a terreno 143, Comité de Control Social 98, Mesa de Trabajo ciudadana 73, Contraloría Estudiantil 36, Audiencia Pública 23, Auditoría Social 16, Rendición de cuentas 14, Divulgación de resultados de gestión del proceso auditor y de los informes obligatorios, estudios y/o pronunciamientos 8, Socialización de los Memorandos de Asignación y de Planeación 6, Revisión de contratos 4, Veedurías ciudadanas 4 y Redes sociales 1.</t>
  </si>
  <si>
    <r>
      <t>PORCENTAJE DE ACTIVIDADES DE CONTROL SOCIAL EJECUTADAS</t>
    </r>
    <r>
      <rPr>
        <sz val="9"/>
        <rFont val="Arial"/>
        <family val="2"/>
      </rPr>
      <t xml:space="preserve">
No. De actividades de control social que incluyen  mecanismos de control social a la gestión pública ejecutadas *100 / Total de actividades de control social que incluyen mecanismos de control social a la gestión pública programadas (426/190)</t>
    </r>
  </si>
  <si>
    <t>GIROS ACUMULADOS A SEPTIEMBRE DE 2017</t>
  </si>
  <si>
    <t>Fuente: PREDIS - Reporte de Ejecución Presupuestal a 30 de SEPTIEMBRE   de 2017.</t>
  </si>
  <si>
    <t xml:space="preserve">Elaboró:   - Claudia Pedraza Aldana . Fecha: Octubre 06   de 2017     </t>
  </si>
  <si>
    <t>inversion Septiembre</t>
  </si>
  <si>
    <r>
      <t>INFORMES DE AUDITORIA REALIZADOS DURANTE EL PERIODO</t>
    </r>
    <r>
      <rPr>
        <sz val="9"/>
        <rFont val="Arial"/>
        <family val="2"/>
      </rPr>
      <t xml:space="preserve">
Total Informes de Auditoria realizados (100/226)</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</si>
</sst>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0.0"/>
    <numFmt numFmtId="169" formatCode="_(&quot;$&quot;\ * #,##0.000000000_);_(&quot;$&quot;\ * \(#,##0.000000000\);_(&quot;$&quot;\ * &quot;-&quot;??_);_(@_)"/>
    <numFmt numFmtId="170" formatCode="0.0000000000000"/>
    <numFmt numFmtId="171" formatCode="0.0000000000%"/>
    <numFmt numFmtId="172" formatCode="_(&quot;$&quot;\ * #,##0.000_);_(&quot;$&quot;\ * \(#,##0.000\);_(&quot;$&quot;\ * &quot;-&quot;??_);_(@_)"/>
    <numFmt numFmtId="173" formatCode="_(&quot;$&quot;\ * #,##0.0_);_(&quot;$&quot;\ * \(#,##0.0\);_(&quot;$&quot;\ * &quot;-&quot;??_);_(@_)"/>
    <numFmt numFmtId="174" formatCode="_(&quot;$&quot;\ * #,##0_);_(&quot;$&quot;\ * \(#,##0\);_(&quot;$&quot;\ * &quot;-&quot;??_);_(@_)"/>
    <numFmt numFmtId="175" formatCode="0.0000000"/>
    <numFmt numFmtId="176" formatCode="0.000000"/>
    <numFmt numFmtId="177" formatCode="0.00000"/>
    <numFmt numFmtId="178" formatCode="0.0000"/>
    <numFmt numFmtId="179" formatCode="0.000"/>
    <numFmt numFmtId="180" formatCode="0.0"/>
    <numFmt numFmtId="181" formatCode="0.0%"/>
    <numFmt numFmtId="182" formatCode="0.000%"/>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82">
    <font>
      <sz val="11"/>
      <color theme="1"/>
      <name val="Calibri"/>
      <family val="2"/>
    </font>
    <font>
      <sz val="11"/>
      <color indexed="8"/>
      <name val="Calibri"/>
      <family val="2"/>
    </font>
    <font>
      <b/>
      <sz val="11"/>
      <color indexed="8"/>
      <name val="Calibri"/>
      <family val="2"/>
    </font>
    <font>
      <sz val="8"/>
      <name val="Calibri"/>
      <family val="2"/>
    </font>
    <font>
      <sz val="9"/>
      <name val="Arial"/>
      <family val="2"/>
    </font>
    <font>
      <b/>
      <sz val="9"/>
      <name val="Arial"/>
      <family val="2"/>
    </font>
    <font>
      <b/>
      <sz val="9"/>
      <color indexed="8"/>
      <name val="Arial"/>
      <family val="2"/>
    </font>
    <font>
      <sz val="8"/>
      <name val="Arial"/>
      <family val="2"/>
    </font>
    <font>
      <b/>
      <sz val="12"/>
      <name val="Arial"/>
      <family val="2"/>
    </font>
    <font>
      <b/>
      <sz val="12"/>
      <color indexed="8"/>
      <name val="Arial"/>
      <family val="2"/>
    </font>
    <font>
      <b/>
      <sz val="12"/>
      <color indexed="8"/>
      <name val="Calibri"/>
      <family val="2"/>
    </font>
    <font>
      <sz val="8"/>
      <color indexed="8"/>
      <name val="Calibri"/>
      <family val="2"/>
    </font>
    <font>
      <sz val="12"/>
      <color indexed="8"/>
      <name val="Calibri"/>
      <family val="2"/>
    </font>
    <font>
      <sz val="11"/>
      <color indexed="8"/>
      <name val="Arial"/>
      <family val="2"/>
    </font>
    <font>
      <sz val="8"/>
      <color indexed="8"/>
      <name val="Arial"/>
      <family val="2"/>
    </font>
    <font>
      <sz val="9"/>
      <color indexed="8"/>
      <name val="Arial"/>
      <family val="2"/>
    </font>
    <font>
      <b/>
      <i/>
      <sz val="11"/>
      <name val="Arial"/>
      <family val="2"/>
    </font>
    <font>
      <sz val="9"/>
      <name val="Tahoma"/>
      <family val="2"/>
    </font>
    <font>
      <b/>
      <sz val="9"/>
      <name val="Tahoma"/>
      <family val="2"/>
    </font>
    <font>
      <b/>
      <sz val="9"/>
      <color indexed="9"/>
      <name val="Arial"/>
      <family val="2"/>
    </font>
    <font>
      <b/>
      <sz val="9"/>
      <color indexed="10"/>
      <name val="Arial"/>
      <family val="2"/>
    </font>
    <font>
      <sz val="11"/>
      <color indexed="8"/>
      <name val="Arial Narrow"/>
      <family val="2"/>
    </font>
    <font>
      <b/>
      <sz val="11"/>
      <color indexed="8"/>
      <name val="Arial"/>
      <family val="2"/>
    </font>
    <font>
      <sz val="8"/>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9"/>
      <name val="Arial"/>
      <family val="2"/>
    </font>
    <font>
      <b/>
      <sz val="12"/>
      <color indexed="9"/>
      <name val="Arial"/>
      <family val="2"/>
    </font>
    <font>
      <b/>
      <sz val="12"/>
      <color indexed="9"/>
      <name val="Calibri"/>
      <family val="2"/>
    </font>
    <font>
      <b/>
      <sz val="11"/>
      <color indexed="8"/>
      <name val="Arial Narrow"/>
      <family val="2"/>
    </font>
    <font>
      <sz val="11"/>
      <color indexed="10"/>
      <name val="Arial"/>
      <family val="2"/>
    </font>
    <font>
      <sz val="11"/>
      <color indexed="10"/>
      <name val="Arial Narrow"/>
      <family val="2"/>
    </font>
    <font>
      <b/>
      <sz val="11"/>
      <color indexed="10"/>
      <name val="Arial"/>
      <family val="2"/>
    </font>
    <font>
      <b/>
      <sz val="8"/>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FFFFFF"/>
      <name val="Arial"/>
      <family val="2"/>
    </font>
    <font>
      <b/>
      <sz val="12"/>
      <color rgb="FFFFFFFF"/>
      <name val="Arial"/>
      <family val="2"/>
    </font>
    <font>
      <b/>
      <sz val="12"/>
      <color rgb="FFFFFFFF"/>
      <name val="Calibri"/>
      <family val="2"/>
    </font>
    <font>
      <b/>
      <sz val="9"/>
      <color rgb="FFFFFFFF"/>
      <name val="Arial"/>
      <family val="2"/>
    </font>
    <font>
      <sz val="11"/>
      <color rgb="FF000000"/>
      <name val="Arial Narrow"/>
      <family val="2"/>
    </font>
    <font>
      <b/>
      <sz val="11"/>
      <color rgb="FFFFFFFF"/>
      <name val="Calibri"/>
      <family val="2"/>
    </font>
    <font>
      <b/>
      <sz val="11"/>
      <color rgb="FF000000"/>
      <name val="Arial Narrow"/>
      <family val="2"/>
    </font>
    <font>
      <b/>
      <sz val="11"/>
      <color theme="1"/>
      <name val="Arial"/>
      <family val="2"/>
    </font>
    <font>
      <sz val="11"/>
      <color rgb="FFFF0000"/>
      <name val="Arial"/>
      <family val="2"/>
    </font>
    <font>
      <sz val="11"/>
      <color rgb="FFFF0000"/>
      <name val="Arial Narrow"/>
      <family val="2"/>
    </font>
    <font>
      <sz val="9"/>
      <color theme="1"/>
      <name val="Arial"/>
      <family val="2"/>
    </font>
    <font>
      <b/>
      <sz val="11"/>
      <color rgb="FFFF0000"/>
      <name val="Arial"/>
      <family val="2"/>
    </font>
    <font>
      <b/>
      <sz val="8"/>
      <color rgb="FFFF0000"/>
      <name val="Arial"/>
      <family val="2"/>
    </font>
    <font>
      <b/>
      <sz val="9"/>
      <color theme="1"/>
      <name val="Arial"/>
      <family val="2"/>
    </font>
    <font>
      <b/>
      <sz val="8"/>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13"/>
        <bgColor indexed="64"/>
      </patternFill>
    </fill>
    <fill>
      <patternFill patternType="solid">
        <fgColor indexed="22"/>
        <bgColor indexed="64"/>
      </patternFill>
    </fill>
    <fill>
      <patternFill patternType="solid">
        <fgColor rgb="FF4F81BD"/>
        <bgColor indexed="64"/>
      </patternFill>
    </fill>
    <fill>
      <patternFill patternType="solid">
        <fgColor rgb="FFE7F3F4"/>
        <bgColor indexed="64"/>
      </patternFill>
    </fill>
    <fill>
      <patternFill patternType="solid">
        <fgColor rgb="FFF3F9FA"/>
        <bgColor indexed="64"/>
      </patternFill>
    </fill>
    <fill>
      <patternFill patternType="solid">
        <fgColor rgb="FFFFFF00"/>
        <bgColor indexed="64"/>
      </patternFill>
    </fill>
    <fill>
      <patternFill patternType="solid">
        <fgColor theme="4" tint="0.799979984760284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rgb="FFFFFFFF"/>
      </left>
      <right style="medium">
        <color rgb="FFFFFFFF"/>
      </right>
      <top style="medium">
        <color rgb="FFFFFFFF"/>
      </top>
      <bottom style="thick">
        <color rgb="FFFFFFFF"/>
      </bottom>
    </border>
    <border>
      <left style="medium">
        <color rgb="FFFFFFFF"/>
      </left>
      <right style="medium">
        <color rgb="FFFFFFFF"/>
      </right>
      <top style="thick">
        <color rgb="FFFFFFFF"/>
      </top>
      <bottom style="medium">
        <color rgb="FFFFFFFF"/>
      </bottom>
    </border>
    <border>
      <left style="medium">
        <color rgb="FFFFFFFF"/>
      </left>
      <right style="medium">
        <color rgb="FFFFFFFF"/>
      </right>
      <top style="medium">
        <color rgb="FFFFFFFF"/>
      </top>
      <bottom style="medium">
        <color rgb="FFFFFFFF"/>
      </bottom>
    </border>
    <border>
      <left style="medium">
        <color rgb="FFFFFFFF"/>
      </left>
      <right style="medium">
        <color rgb="FFFFFFFF"/>
      </right>
      <top style="medium">
        <color rgb="FFFFFFFF"/>
      </top>
      <bottom>
        <color indexed="63"/>
      </bottom>
    </border>
    <border>
      <left style="medium">
        <color rgb="FFFFFFFF"/>
      </left>
      <right style="medium">
        <color rgb="FFFFFFFF"/>
      </right>
      <top>
        <color indexed="63"/>
      </top>
      <bottom style="medium">
        <color rgb="FFFFFFF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21"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6" fillId="28"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60" fillId="30" borderId="0" applyNumberFormat="0" applyBorder="0" applyAlignment="0" applyProtection="0"/>
    <xf numFmtId="0" fontId="1" fillId="0" borderId="0">
      <alignment/>
      <protection/>
    </xf>
    <xf numFmtId="0" fontId="1" fillId="31" borderId="5" applyNumberFormat="0" applyFont="0" applyAlignment="0" applyProtection="0"/>
    <xf numFmtId="9" fontId="1" fillId="0" borderId="0" applyFont="0" applyFill="0" applyBorder="0" applyAlignment="0" applyProtection="0"/>
    <xf numFmtId="0" fontId="61" fillId="20"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5" fillId="0" borderId="8" applyNumberFormat="0" applyFill="0" applyAlignment="0" applyProtection="0"/>
    <xf numFmtId="0" fontId="66" fillId="0" borderId="9" applyNumberFormat="0" applyFill="0" applyAlignment="0" applyProtection="0"/>
  </cellStyleXfs>
  <cellXfs count="120">
    <xf numFmtId="0" fontId="0" fillId="0" borderId="0" xfId="0" applyFont="1" applyAlignment="1">
      <alignment/>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3" fontId="12" fillId="0" borderId="10" xfId="0" applyNumberFormat="1" applyFont="1" applyBorder="1" applyAlignment="1">
      <alignment/>
    </xf>
    <xf numFmtId="3" fontId="10" fillId="0" borderId="10" xfId="0" applyNumberFormat="1" applyFont="1" applyBorder="1" applyAlignment="1">
      <alignment/>
    </xf>
    <xf numFmtId="0" fontId="11" fillId="0" borderId="0" xfId="0" applyFont="1" applyAlignment="1">
      <alignment/>
    </xf>
    <xf numFmtId="0" fontId="12" fillId="0" borderId="10" xfId="0" applyFont="1" applyBorder="1" applyAlignment="1">
      <alignment/>
    </xf>
    <xf numFmtId="0" fontId="12" fillId="0" borderId="10" xfId="0" applyFont="1" applyBorder="1" applyAlignment="1">
      <alignment horizontal="left" vertical="top" wrapText="1"/>
    </xf>
    <xf numFmtId="3" fontId="12" fillId="33" borderId="10" xfId="0" applyNumberFormat="1" applyFont="1" applyFill="1" applyBorder="1" applyAlignment="1">
      <alignment/>
    </xf>
    <xf numFmtId="0" fontId="10" fillId="0" borderId="10" xfId="0" applyFont="1" applyBorder="1" applyAlignment="1">
      <alignment horizontal="right" vertical="top" wrapText="1"/>
    </xf>
    <xf numFmtId="3" fontId="10" fillId="0" borderId="0" xfId="0" applyNumberFormat="1" applyFont="1" applyBorder="1" applyAlignment="1">
      <alignment/>
    </xf>
    <xf numFmtId="3" fontId="0" fillId="0" borderId="0" xfId="0" applyNumberFormat="1" applyAlignment="1">
      <alignment/>
    </xf>
    <xf numFmtId="3" fontId="0" fillId="0" borderId="0" xfId="0" applyNumberFormat="1" applyFill="1" applyAlignment="1">
      <alignment/>
    </xf>
    <xf numFmtId="3" fontId="2" fillId="0" borderId="0" xfId="0" applyNumberFormat="1" applyFont="1" applyFill="1" applyAlignment="1">
      <alignment/>
    </xf>
    <xf numFmtId="168" fontId="4" fillId="0" borderId="10" xfId="0" applyNumberFormat="1" applyFont="1" applyFill="1" applyBorder="1" applyAlignment="1">
      <alignment horizontal="center" vertical="center"/>
    </xf>
    <xf numFmtId="9" fontId="4" fillId="0" borderId="10" xfId="56" applyFont="1" applyFill="1" applyBorder="1" applyAlignment="1">
      <alignment horizontal="center" vertical="center"/>
    </xf>
    <xf numFmtId="9" fontId="4" fillId="0" borderId="10" xfId="56" applyFont="1" applyFill="1" applyBorder="1" applyAlignment="1">
      <alignment horizontal="center" vertical="center" wrapText="1"/>
    </xf>
    <xf numFmtId="0" fontId="13" fillId="0" borderId="0" xfId="0" applyFont="1" applyAlignment="1">
      <alignment/>
    </xf>
    <xf numFmtId="0" fontId="14" fillId="0" borderId="0" xfId="0" applyFont="1" applyBorder="1" applyAlignment="1">
      <alignment/>
    </xf>
    <xf numFmtId="9" fontId="15" fillId="0" borderId="10" xfId="0" applyNumberFormat="1" applyFont="1" applyBorder="1" applyAlignment="1">
      <alignment horizontal="center" vertical="center"/>
    </xf>
    <xf numFmtId="0" fontId="5" fillId="0" borderId="10" xfId="0" applyFont="1" applyBorder="1" applyAlignment="1">
      <alignment horizontal="justify" vertical="center" wrapText="1"/>
    </xf>
    <xf numFmtId="0" fontId="5" fillId="34" borderId="10" xfId="0" applyFont="1" applyFill="1" applyBorder="1" applyAlignment="1">
      <alignment vertical="top"/>
    </xf>
    <xf numFmtId="0" fontId="5" fillId="0" borderId="10" xfId="0" applyFont="1" applyBorder="1" applyAlignment="1">
      <alignment horizontal="left" vertical="center" wrapText="1"/>
    </xf>
    <xf numFmtId="0" fontId="5" fillId="34"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14" fillId="0" borderId="0" xfId="0" applyFont="1" applyFill="1" applyBorder="1" applyAlignment="1">
      <alignment/>
    </xf>
    <xf numFmtId="9" fontId="13" fillId="0" borderId="0" xfId="56" applyFont="1" applyAlignment="1">
      <alignment/>
    </xf>
    <xf numFmtId="0" fontId="10" fillId="0" borderId="10" xfId="0" applyFont="1" applyBorder="1" applyAlignment="1">
      <alignment horizontal="center" vertical="top" wrapText="1"/>
    </xf>
    <xf numFmtId="0" fontId="5" fillId="0" borderId="0" xfId="0" applyFont="1" applyFill="1" applyBorder="1" applyAlignment="1">
      <alignment horizontal="left" vertical="center" wrapText="1"/>
    </xf>
    <xf numFmtId="9" fontId="4" fillId="0" borderId="0" xfId="56" applyFont="1" applyFill="1" applyBorder="1" applyAlignment="1">
      <alignment horizontal="center" vertical="center" wrapText="1"/>
    </xf>
    <xf numFmtId="0" fontId="14" fillId="0" borderId="0" xfId="0" applyFont="1" applyAlignment="1">
      <alignment wrapText="1"/>
    </xf>
    <xf numFmtId="9" fontId="14" fillId="0" borderId="0" xfId="56" applyFont="1" applyAlignment="1">
      <alignment wrapText="1"/>
    </xf>
    <xf numFmtId="0" fontId="11" fillId="0" borderId="0" xfId="0" applyFont="1" applyAlignment="1">
      <alignment horizontal="left"/>
    </xf>
    <xf numFmtId="0" fontId="10" fillId="0" borderId="10" xfId="0" applyFont="1" applyBorder="1" applyAlignment="1">
      <alignment horizontal="center" vertical="center" wrapText="1"/>
    </xf>
    <xf numFmtId="3" fontId="10" fillId="0" borderId="10" xfId="0" applyNumberFormat="1" applyFont="1" applyBorder="1" applyAlignment="1">
      <alignment vertical="center"/>
    </xf>
    <xf numFmtId="0" fontId="67" fillId="35" borderId="11" xfId="0" applyFont="1" applyFill="1" applyBorder="1" applyAlignment="1">
      <alignment horizontal="center" vertical="center" wrapText="1" readingOrder="1"/>
    </xf>
    <xf numFmtId="0" fontId="68" fillId="35" borderId="11" xfId="0" applyFont="1" applyFill="1" applyBorder="1" applyAlignment="1">
      <alignment horizontal="center" vertical="center" wrapText="1" readingOrder="1"/>
    </xf>
    <xf numFmtId="0" fontId="69" fillId="35" borderId="11" xfId="0" applyFont="1" applyFill="1" applyBorder="1" applyAlignment="1">
      <alignment horizontal="center" vertical="center" wrapText="1" readingOrder="1"/>
    </xf>
    <xf numFmtId="0" fontId="70" fillId="35" borderId="12" xfId="0" applyFont="1" applyFill="1" applyBorder="1" applyAlignment="1">
      <alignment horizontal="left" vertical="center" wrapText="1" readingOrder="1"/>
    </xf>
    <xf numFmtId="3" fontId="71" fillId="36" borderId="12" xfId="0" applyNumberFormat="1" applyFont="1" applyFill="1" applyBorder="1" applyAlignment="1">
      <alignment horizontal="right" vertical="center" wrapText="1" readingOrder="1"/>
    </xf>
    <xf numFmtId="0" fontId="70" fillId="35" borderId="13" xfId="0" applyFont="1" applyFill="1" applyBorder="1" applyAlignment="1">
      <alignment horizontal="left" vertical="center" wrapText="1" readingOrder="1"/>
    </xf>
    <xf numFmtId="0" fontId="71" fillId="37" borderId="13" xfId="0" applyFont="1" applyFill="1" applyBorder="1" applyAlignment="1">
      <alignment horizontal="right" vertical="center" wrapText="1" readingOrder="1"/>
    </xf>
    <xf numFmtId="3" fontId="71" fillId="37" borderId="13" xfId="0" applyNumberFormat="1" applyFont="1" applyFill="1" applyBorder="1" applyAlignment="1">
      <alignment horizontal="right" vertical="center" wrapText="1" readingOrder="1"/>
    </xf>
    <xf numFmtId="3" fontId="71" fillId="36" borderId="13" xfId="0" applyNumberFormat="1" applyFont="1" applyFill="1" applyBorder="1" applyAlignment="1">
      <alignment horizontal="right" vertical="center" wrapText="1" readingOrder="1"/>
    </xf>
    <xf numFmtId="0" fontId="72" fillId="35" borderId="13" xfId="0" applyFont="1" applyFill="1" applyBorder="1" applyAlignment="1">
      <alignment horizontal="left" vertical="center" wrapText="1" readingOrder="1"/>
    </xf>
    <xf numFmtId="3" fontId="73" fillId="36" borderId="13" xfId="0" applyNumberFormat="1" applyFont="1" applyFill="1" applyBorder="1" applyAlignment="1">
      <alignment horizontal="right" vertical="center" wrapText="1" readingOrder="1"/>
    </xf>
    <xf numFmtId="0" fontId="0" fillId="0" borderId="10" xfId="0" applyBorder="1" applyAlignment="1">
      <alignment horizontal="center" vertical="center"/>
    </xf>
    <xf numFmtId="0" fontId="67" fillId="35" borderId="14" xfId="0" applyFont="1" applyFill="1" applyBorder="1" applyAlignment="1">
      <alignment horizontal="center" vertical="center" wrapText="1" readingOrder="1"/>
    </xf>
    <xf numFmtId="0" fontId="68" fillId="35" borderId="14" xfId="0" applyFont="1" applyFill="1" applyBorder="1" applyAlignment="1">
      <alignment horizontal="center" vertical="center" wrapText="1" readingOrder="1"/>
    </xf>
    <xf numFmtId="0" fontId="72" fillId="35" borderId="15" xfId="0" applyFont="1" applyFill="1" applyBorder="1" applyAlignment="1">
      <alignment horizontal="left" vertical="center" wrapText="1" readingOrder="1"/>
    </xf>
    <xf numFmtId="3" fontId="73" fillId="36" borderId="15" xfId="0" applyNumberFormat="1" applyFont="1" applyFill="1" applyBorder="1" applyAlignment="1">
      <alignment horizontal="right" vertical="center" wrapText="1" readingOrder="1"/>
    </xf>
    <xf numFmtId="0" fontId="70" fillId="35" borderId="10" xfId="0" applyFont="1" applyFill="1" applyBorder="1" applyAlignment="1">
      <alignment horizontal="left" vertical="center" wrapText="1" readingOrder="1"/>
    </xf>
    <xf numFmtId="3" fontId="71" fillId="36" borderId="10" xfId="0" applyNumberFormat="1" applyFont="1" applyFill="1" applyBorder="1" applyAlignment="1">
      <alignment horizontal="right" vertical="center" wrapText="1" readingOrder="1"/>
    </xf>
    <xf numFmtId="3" fontId="71" fillId="37" borderId="10" xfId="0" applyNumberFormat="1" applyFont="1" applyFill="1" applyBorder="1" applyAlignment="1">
      <alignment horizontal="right" vertical="center" wrapText="1" readingOrder="1"/>
    </xf>
    <xf numFmtId="3" fontId="10" fillId="0" borderId="10" xfId="0" applyNumberFormat="1" applyFont="1" applyBorder="1" applyAlignment="1">
      <alignment horizontal="center"/>
    </xf>
    <xf numFmtId="0" fontId="0" fillId="38" borderId="10" xfId="0" applyFill="1" applyBorder="1" applyAlignment="1">
      <alignment horizontal="center"/>
    </xf>
    <xf numFmtId="0" fontId="0" fillId="39" borderId="10" xfId="0" applyFill="1" applyBorder="1" applyAlignment="1">
      <alignment horizontal="center"/>
    </xf>
    <xf numFmtId="0" fontId="4" fillId="40" borderId="10" xfId="0" applyFont="1" applyFill="1" applyBorder="1" applyAlignment="1">
      <alignment horizontal="center" vertical="center" wrapText="1"/>
    </xf>
    <xf numFmtId="4" fontId="74" fillId="0" borderId="0" xfId="0" applyNumberFormat="1" applyFont="1" applyAlignment="1">
      <alignment/>
    </xf>
    <xf numFmtId="4" fontId="13" fillId="0" borderId="0" xfId="0" applyNumberFormat="1" applyFont="1" applyAlignment="1">
      <alignment/>
    </xf>
    <xf numFmtId="166" fontId="13" fillId="0" borderId="0" xfId="51" applyFont="1" applyAlignment="1">
      <alignment/>
    </xf>
    <xf numFmtId="166" fontId="13" fillId="0" borderId="0" xfId="0" applyNumberFormat="1" applyFont="1" applyAlignment="1">
      <alignment/>
    </xf>
    <xf numFmtId="174" fontId="13" fillId="0" borderId="0" xfId="51" applyNumberFormat="1" applyFont="1" applyAlignment="1">
      <alignment/>
    </xf>
    <xf numFmtId="180" fontId="13" fillId="0" borderId="0" xfId="0" applyNumberFormat="1" applyFont="1" applyAlignment="1">
      <alignment/>
    </xf>
    <xf numFmtId="1" fontId="13" fillId="0" borderId="0" xfId="0" applyNumberFormat="1" applyFont="1" applyAlignment="1">
      <alignment/>
    </xf>
    <xf numFmtId="0" fontId="22" fillId="0" borderId="0" xfId="0" applyFont="1" applyAlignment="1">
      <alignment horizontal="center"/>
    </xf>
    <xf numFmtId="172" fontId="13" fillId="0" borderId="0" xfId="0" applyNumberFormat="1" applyFont="1" applyAlignment="1">
      <alignment/>
    </xf>
    <xf numFmtId="3" fontId="12" fillId="40" borderId="10" xfId="0" applyNumberFormat="1" applyFont="1" applyFill="1" applyBorder="1" applyAlignment="1">
      <alignment/>
    </xf>
    <xf numFmtId="0" fontId="21" fillId="0" borderId="0" xfId="0" applyFont="1" applyAlignment="1">
      <alignment/>
    </xf>
    <xf numFmtId="171" fontId="23" fillId="0" borderId="0" xfId="56" applyNumberFormat="1" applyFont="1" applyAlignment="1">
      <alignment horizontal="center" vertical="center" wrapText="1"/>
    </xf>
    <xf numFmtId="171" fontId="23" fillId="0" borderId="0" xfId="56" applyNumberFormat="1" applyFont="1" applyAlignment="1">
      <alignment horizontal="center" wrapText="1"/>
    </xf>
    <xf numFmtId="3" fontId="0" fillId="38" borderId="10" xfId="0" applyNumberFormat="1" applyFill="1" applyBorder="1" applyAlignment="1">
      <alignment/>
    </xf>
    <xf numFmtId="0" fontId="21" fillId="0" borderId="0" xfId="0" applyFont="1" applyAlignment="1">
      <alignment horizontal="left" vertical="top" wrapText="1"/>
    </xf>
    <xf numFmtId="174" fontId="75" fillId="0" borderId="0" xfId="51" applyNumberFormat="1" applyFont="1" applyAlignment="1">
      <alignment/>
    </xf>
    <xf numFmtId="0" fontId="76" fillId="0" borderId="0" xfId="0" applyFont="1" applyAlignment="1">
      <alignment vertical="top" wrapText="1"/>
    </xf>
    <xf numFmtId="0" fontId="75" fillId="0" borderId="10" xfId="0" applyFont="1" applyBorder="1" applyAlignment="1">
      <alignment vertical="center" wrapText="1"/>
    </xf>
    <xf numFmtId="0" fontId="0" fillId="0" borderId="0" xfId="0" applyAlignment="1">
      <alignment wrapText="1"/>
    </xf>
    <xf numFmtId="174" fontId="75" fillId="0" borderId="0" xfId="51" applyNumberFormat="1" applyFont="1" applyAlignment="1">
      <alignment/>
    </xf>
    <xf numFmtId="0" fontId="77" fillId="0" borderId="0" xfId="0" applyFont="1" applyAlignment="1">
      <alignment horizontal="left" vertical="center" wrapText="1"/>
    </xf>
    <xf numFmtId="174" fontId="78" fillId="0" borderId="0" xfId="0" applyNumberFormat="1" applyFont="1" applyAlignment="1">
      <alignment wrapText="1"/>
    </xf>
    <xf numFmtId="174" fontId="79" fillId="0" borderId="0" xfId="0" applyNumberFormat="1" applyFont="1" applyAlignment="1">
      <alignment wrapText="1"/>
    </xf>
    <xf numFmtId="0" fontId="80" fillId="0" borderId="0" xfId="0" applyFont="1" applyAlignment="1">
      <alignment/>
    </xf>
    <xf numFmtId="9" fontId="21" fillId="0" borderId="0" xfId="56" applyFont="1" applyAlignment="1">
      <alignment/>
    </xf>
    <xf numFmtId="3" fontId="71" fillId="39" borderId="10" xfId="0" applyNumberFormat="1" applyFont="1" applyFill="1" applyBorder="1" applyAlignment="1">
      <alignment horizontal="right" vertical="center" wrapText="1" readingOrder="1"/>
    </xf>
    <xf numFmtId="9" fontId="4" fillId="40" borderId="10" xfId="56" applyNumberFormat="1" applyFont="1" applyFill="1" applyBorder="1" applyAlignment="1">
      <alignment horizontal="center" vertical="center"/>
    </xf>
    <xf numFmtId="4" fontId="4" fillId="40" borderId="10" xfId="0" applyNumberFormat="1" applyFont="1" applyFill="1" applyBorder="1" applyAlignment="1">
      <alignment horizontal="center" vertical="center"/>
    </xf>
    <xf numFmtId="9" fontId="21" fillId="40" borderId="10" xfId="56" applyFont="1" applyFill="1" applyBorder="1" applyAlignment="1">
      <alignment horizontal="center" vertical="center"/>
    </xf>
    <xf numFmtId="9" fontId="15" fillId="40" borderId="10" xfId="56" applyFont="1" applyFill="1" applyBorder="1" applyAlignment="1">
      <alignment horizontal="center" vertical="center"/>
    </xf>
    <xf numFmtId="9" fontId="4" fillId="40" borderId="10" xfId="56" applyFont="1" applyFill="1" applyBorder="1" applyAlignment="1">
      <alignment horizontal="center" vertical="center" wrapText="1"/>
    </xf>
    <xf numFmtId="0" fontId="5" fillId="34" borderId="10" xfId="0" applyFont="1" applyFill="1" applyBorder="1" applyAlignment="1">
      <alignment horizontal="center" vertical="top"/>
    </xf>
    <xf numFmtId="0" fontId="7" fillId="0" borderId="0" xfId="0" applyFont="1" applyFill="1" applyBorder="1" applyAlignment="1">
      <alignment horizontal="left" vertical="center" wrapText="1"/>
    </xf>
    <xf numFmtId="3" fontId="5" fillId="34" borderId="10" xfId="0" applyNumberFormat="1" applyFont="1" applyFill="1" applyBorder="1" applyAlignment="1">
      <alignment horizontal="center" vertical="center" wrapText="1"/>
    </xf>
    <xf numFmtId="0" fontId="16" fillId="39" borderId="16" xfId="0" applyFont="1" applyFill="1" applyBorder="1" applyAlignment="1">
      <alignment horizontal="center"/>
    </xf>
    <xf numFmtId="0" fontId="16" fillId="39" borderId="17" xfId="0" applyFont="1" applyFill="1" applyBorder="1" applyAlignment="1">
      <alignment horizontal="center"/>
    </xf>
    <xf numFmtId="0" fontId="16" fillId="39" borderId="18" xfId="0" applyFont="1" applyFill="1" applyBorder="1" applyAlignment="1">
      <alignment horizontal="center"/>
    </xf>
    <xf numFmtId="0" fontId="8" fillId="0" borderId="0" xfId="0" applyFont="1" applyFill="1" applyBorder="1" applyAlignment="1">
      <alignment horizontal="center" vertical="top"/>
    </xf>
    <xf numFmtId="0" fontId="9" fillId="0" borderId="0" xfId="54" applyFont="1" applyBorder="1" applyAlignment="1">
      <alignment horizontal="center" vertical="top"/>
      <protection/>
    </xf>
    <xf numFmtId="0" fontId="6" fillId="0" borderId="0" xfId="54" applyFont="1" applyBorder="1" applyAlignment="1">
      <alignment horizontal="center" vertical="top"/>
      <protection/>
    </xf>
    <xf numFmtId="0" fontId="5" fillId="34" borderId="10" xfId="0" applyFont="1" applyFill="1" applyBorder="1" applyAlignment="1">
      <alignment horizontal="center" vertical="top" wrapText="1"/>
    </xf>
    <xf numFmtId="0" fontId="5" fillId="0" borderId="10" xfId="0" applyFont="1" applyBorder="1" applyAlignment="1">
      <alignment horizontal="left" vertical="center" wrapText="1"/>
    </xf>
    <xf numFmtId="0" fontId="10" fillId="0" borderId="0" xfId="0" applyFont="1" applyAlignment="1">
      <alignment horizont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0" fontId="2" fillId="32" borderId="19" xfId="0" applyFont="1" applyFill="1" applyBorder="1" applyAlignment="1">
      <alignment horizontal="center" wrapText="1"/>
    </xf>
    <xf numFmtId="0" fontId="2" fillId="32" borderId="20" xfId="0" applyFont="1" applyFill="1" applyBorder="1" applyAlignment="1">
      <alignment horizontal="center" wrapText="1"/>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0" fillId="0" borderId="10" xfId="0" applyBorder="1" applyAlignment="1">
      <alignment horizontal="center" vertical="center"/>
    </xf>
    <xf numFmtId="0" fontId="11" fillId="0" borderId="23" xfId="0" applyFont="1" applyBorder="1" applyAlignment="1">
      <alignment horizontal="left"/>
    </xf>
    <xf numFmtId="0" fontId="11" fillId="0" borderId="0" xfId="0" applyFont="1" applyAlignment="1">
      <alignment horizontal="left"/>
    </xf>
    <xf numFmtId="3" fontId="12" fillId="0" borderId="21" xfId="0" applyNumberFormat="1" applyFont="1" applyBorder="1" applyAlignment="1">
      <alignment horizontal="center"/>
    </xf>
    <xf numFmtId="3" fontId="12" fillId="0" borderId="22" xfId="0" applyNumberFormat="1" applyFont="1" applyBorder="1" applyAlignment="1">
      <alignment horizontal="center"/>
    </xf>
    <xf numFmtId="3" fontId="12" fillId="0" borderId="21" xfId="0" applyNumberFormat="1" applyFont="1" applyBorder="1" applyAlignment="1">
      <alignment horizontal="right"/>
    </xf>
    <xf numFmtId="3" fontId="12" fillId="0" borderId="22" xfId="0" applyNumberFormat="1" applyFont="1" applyBorder="1" applyAlignment="1">
      <alignment horizontal="righ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Libro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0</xdr:col>
      <xdr:colOff>942975</xdr:colOff>
      <xdr:row>3</xdr:row>
      <xdr:rowOff>200025</xdr:rowOff>
    </xdr:to>
    <xdr:pic>
      <xdr:nvPicPr>
        <xdr:cNvPr id="1" name="Picture 1" descr="logo nuevo contraloría"/>
        <xdr:cNvPicPr preferRelativeResize="1">
          <a:picLocks noChangeAspect="1"/>
        </xdr:cNvPicPr>
      </xdr:nvPicPr>
      <xdr:blipFill>
        <a:blip r:embed="rId1"/>
        <a:stretch>
          <a:fillRect/>
        </a:stretch>
      </xdr:blipFill>
      <xdr:spPr>
        <a:xfrm>
          <a:off x="123825" y="285750"/>
          <a:ext cx="81915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104775</xdr:rowOff>
    </xdr:from>
    <xdr:to>
      <xdr:col>0</xdr:col>
      <xdr:colOff>971550</xdr:colOff>
      <xdr:row>3</xdr:row>
      <xdr:rowOff>142875</xdr:rowOff>
    </xdr:to>
    <xdr:pic>
      <xdr:nvPicPr>
        <xdr:cNvPr id="1" name="Picture 1" descr="logo nuevo contraloría"/>
        <xdr:cNvPicPr preferRelativeResize="1">
          <a:picLocks noChangeAspect="1"/>
        </xdr:cNvPicPr>
      </xdr:nvPicPr>
      <xdr:blipFill>
        <a:blip r:embed="rId1"/>
        <a:stretch>
          <a:fillRect/>
        </a:stretch>
      </xdr:blipFill>
      <xdr:spPr>
        <a:xfrm>
          <a:off x="171450" y="428625"/>
          <a:ext cx="8001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V34"/>
  <sheetViews>
    <sheetView tabSelected="1" zoomScalePageLayoutView="0" workbookViewId="0" topLeftCell="A7">
      <selection activeCell="AC13" sqref="AC13"/>
    </sheetView>
  </sheetViews>
  <sheetFormatPr defaultColWidth="11.421875" defaultRowHeight="15"/>
  <cols>
    <col min="1" max="1" width="50.00390625" style="21" customWidth="1"/>
    <col min="2" max="2" width="17.421875" style="21" customWidth="1"/>
    <col min="3" max="3" width="11.421875" style="21" customWidth="1"/>
    <col min="4" max="4" width="15.421875" style="21" customWidth="1"/>
    <col min="5" max="5" width="14.140625" style="21" customWidth="1"/>
    <col min="6" max="6" width="41.28125" style="21" hidden="1" customWidth="1"/>
    <col min="7" max="7" width="65.00390625" style="74" hidden="1" customWidth="1"/>
    <col min="8" max="8" width="17.00390625" style="21" hidden="1" customWidth="1"/>
    <col min="9" max="9" width="22.8515625" style="21" hidden="1" customWidth="1"/>
    <col min="10" max="10" width="20.8515625" style="21" hidden="1" customWidth="1"/>
    <col min="11" max="11" width="23.00390625" style="21" hidden="1" customWidth="1"/>
    <col min="12" max="12" width="17.8515625" style="21" hidden="1" customWidth="1"/>
    <col min="13" max="14" width="22.57421875" style="21" hidden="1" customWidth="1"/>
    <col min="15" max="16" width="18.57421875" style="21" hidden="1" customWidth="1"/>
    <col min="17" max="17" width="36.421875" style="21" hidden="1" customWidth="1"/>
    <col min="18" max="18" width="11.421875" style="21" customWidth="1"/>
    <col min="19" max="19" width="1.1484375" style="21" customWidth="1"/>
    <col min="20" max="20" width="2.421875" style="21" hidden="1" customWidth="1"/>
    <col min="21" max="21" width="11.421875" style="21" hidden="1" customWidth="1"/>
    <col min="22" max="22" width="64.7109375" style="21" hidden="1" customWidth="1"/>
    <col min="23" max="16384" width="11.421875" style="21" customWidth="1"/>
  </cols>
  <sheetData>
    <row r="1" spans="1:5" ht="16.5">
      <c r="A1" s="98" t="s">
        <v>38</v>
      </c>
      <c r="B1" s="99"/>
      <c r="C1" s="99"/>
      <c r="D1" s="99"/>
      <c r="E1" s="100"/>
    </row>
    <row r="2" spans="1:4" ht="15.75" customHeight="1">
      <c r="A2" s="101" t="s">
        <v>4</v>
      </c>
      <c r="B2" s="101"/>
      <c r="C2" s="101"/>
      <c r="D2" s="101"/>
    </row>
    <row r="3" spans="1:15" ht="16.5">
      <c r="A3" s="102" t="s">
        <v>7</v>
      </c>
      <c r="B3" s="102"/>
      <c r="C3" s="102"/>
      <c r="D3" s="102"/>
      <c r="I3" s="21">
        <f>3*54/100</f>
        <v>1.62</v>
      </c>
      <c r="K3" s="21">
        <v>84000</v>
      </c>
      <c r="L3" s="21">
        <v>236000</v>
      </c>
      <c r="M3" s="21">
        <v>139500</v>
      </c>
      <c r="N3" s="21">
        <f>L3-M3</f>
        <v>96500</v>
      </c>
      <c r="O3" s="21">
        <f>N3-K3</f>
        <v>12500</v>
      </c>
    </row>
    <row r="4" spans="1:4" ht="24" customHeight="1">
      <c r="A4" s="103" t="s">
        <v>61</v>
      </c>
      <c r="B4" s="103"/>
      <c r="C4" s="103"/>
      <c r="D4" s="103"/>
    </row>
    <row r="5" spans="1:5" ht="14.25" customHeight="1">
      <c r="A5" s="25" t="s">
        <v>25</v>
      </c>
      <c r="B5" s="104" t="s">
        <v>21</v>
      </c>
      <c r="C5" s="104"/>
      <c r="D5" s="104"/>
      <c r="E5" s="104"/>
    </row>
    <row r="6" spans="1:5" ht="24">
      <c r="A6" s="1" t="s">
        <v>31</v>
      </c>
      <c r="B6" s="1" t="s">
        <v>0</v>
      </c>
      <c r="C6" s="1" t="s">
        <v>1</v>
      </c>
      <c r="D6" s="1">
        <v>2017</v>
      </c>
      <c r="E6" s="1" t="s">
        <v>78</v>
      </c>
    </row>
    <row r="7" spans="1:8" ht="60">
      <c r="A7" s="26" t="s">
        <v>79</v>
      </c>
      <c r="B7" s="20">
        <v>1</v>
      </c>
      <c r="C7" s="19">
        <v>1</v>
      </c>
      <c r="D7" s="19">
        <v>0.92</v>
      </c>
      <c r="E7" s="90">
        <v>0.68</v>
      </c>
      <c r="G7" s="84" t="s">
        <v>80</v>
      </c>
      <c r="H7" s="81" t="s">
        <v>74</v>
      </c>
    </row>
    <row r="8" spans="1:10" ht="20.25" customHeight="1">
      <c r="A8" s="25" t="s">
        <v>26</v>
      </c>
      <c r="B8" s="95" t="s">
        <v>5</v>
      </c>
      <c r="C8" s="95"/>
      <c r="D8" s="95"/>
      <c r="E8" s="95"/>
      <c r="J8" s="70"/>
    </row>
    <row r="9" spans="1:5" ht="24">
      <c r="A9" s="1" t="s">
        <v>32</v>
      </c>
      <c r="B9" s="1" t="s">
        <v>6</v>
      </c>
      <c r="C9" s="1" t="s">
        <v>1</v>
      </c>
      <c r="D9" s="1">
        <v>2017</v>
      </c>
      <c r="E9" s="1" t="str">
        <f>E6</f>
        <v>ALCANZADO A SEPTIEMBRE</v>
      </c>
    </row>
    <row r="10" spans="1:10" ht="70.5" customHeight="1">
      <c r="A10" s="26" t="s">
        <v>89</v>
      </c>
      <c r="B10" s="2">
        <f>130+157+168+287</f>
        <v>742</v>
      </c>
      <c r="C10" s="3">
        <f>333+177+150+150</f>
        <v>810</v>
      </c>
      <c r="D10" s="3">
        <v>226</v>
      </c>
      <c r="E10" s="90">
        <v>0.44</v>
      </c>
      <c r="G10" s="84"/>
      <c r="H10" s="80" t="s">
        <v>75</v>
      </c>
      <c r="J10" s="32"/>
    </row>
    <row r="11" spans="1:10" ht="24.75" customHeight="1">
      <c r="A11" s="27" t="s">
        <v>27</v>
      </c>
      <c r="B11" s="97" t="s">
        <v>22</v>
      </c>
      <c r="C11" s="97"/>
      <c r="D11" s="97"/>
      <c r="E11" s="97"/>
      <c r="J11" s="69"/>
    </row>
    <row r="12" spans="1:15" ht="27" customHeight="1">
      <c r="A12" s="1" t="s">
        <v>33</v>
      </c>
      <c r="B12" s="1" t="s">
        <v>0</v>
      </c>
      <c r="C12" s="1" t="s">
        <v>1</v>
      </c>
      <c r="D12" s="1">
        <f>D6</f>
        <v>2017</v>
      </c>
      <c r="E12" s="63" t="str">
        <f>E6</f>
        <v>ALCANZADO A SEPTIEMBRE</v>
      </c>
      <c r="N12" s="71" t="s">
        <v>66</v>
      </c>
      <c r="O12" s="71" t="s">
        <v>65</v>
      </c>
    </row>
    <row r="13" spans="1:22" ht="75.75" customHeight="1">
      <c r="A13" s="26" t="s">
        <v>71</v>
      </c>
      <c r="B13" s="4">
        <v>4.34</v>
      </c>
      <c r="C13" s="4" t="s">
        <v>24</v>
      </c>
      <c r="D13" s="18">
        <v>3</v>
      </c>
      <c r="E13" s="91">
        <f>P13</f>
        <v>1.5542753003687753</v>
      </c>
      <c r="G13" s="83">
        <f>N13</f>
        <v>94152466559</v>
      </c>
      <c r="H13" s="32" t="s">
        <v>62</v>
      </c>
      <c r="I13" s="68">
        <v>79750234035</v>
      </c>
      <c r="J13" s="66" t="s">
        <v>63</v>
      </c>
      <c r="K13" s="68">
        <v>13628776539</v>
      </c>
      <c r="L13" s="21" t="s">
        <v>64</v>
      </c>
      <c r="M13" s="68">
        <v>773455985</v>
      </c>
      <c r="N13" s="79">
        <f>+I13+K13+M13</f>
        <v>94152466559</v>
      </c>
      <c r="O13" s="68">
        <v>60576441340</v>
      </c>
      <c r="P13" s="72">
        <f>+N13/O13</f>
        <v>1.5542753003687753</v>
      </c>
      <c r="Q13" s="86" t="s">
        <v>76</v>
      </c>
      <c r="R13" s="85"/>
      <c r="S13" s="85"/>
      <c r="V13" s="82"/>
    </row>
    <row r="14" spans="1:14" ht="16.5">
      <c r="A14" s="27" t="s">
        <v>28</v>
      </c>
      <c r="B14" s="95" t="s">
        <v>2</v>
      </c>
      <c r="C14" s="95"/>
      <c r="D14" s="95"/>
      <c r="E14" s="95"/>
      <c r="H14" s="64"/>
      <c r="I14" s="64"/>
      <c r="J14" s="67"/>
      <c r="L14" s="65"/>
      <c r="M14" s="65"/>
      <c r="N14" s="65"/>
    </row>
    <row r="15" spans="1:11" ht="34.5" customHeight="1">
      <c r="A15" s="1" t="s">
        <v>34</v>
      </c>
      <c r="B15" s="1" t="s">
        <v>0</v>
      </c>
      <c r="C15" s="1" t="s">
        <v>1</v>
      </c>
      <c r="D15" s="1">
        <f>D6</f>
        <v>2017</v>
      </c>
      <c r="E15" s="63" t="str">
        <f>E6</f>
        <v>ALCANZADO A SEPTIEMBRE</v>
      </c>
      <c r="I15" s="75"/>
      <c r="J15" s="76"/>
      <c r="K15" s="32"/>
    </row>
    <row r="16" spans="1:22" ht="96">
      <c r="A16" s="24" t="s">
        <v>81</v>
      </c>
      <c r="B16" s="2">
        <v>300</v>
      </c>
      <c r="C16" s="3">
        <v>2000</v>
      </c>
      <c r="D16" s="3" t="s">
        <v>69</v>
      </c>
      <c r="E16" s="92">
        <v>1.1</v>
      </c>
      <c r="F16" s="21">
        <f>489.510134/650</f>
        <v>0.7530925138461538</v>
      </c>
      <c r="G16" s="88">
        <f>14911099717.83/13500000000</f>
        <v>1.1045259050244445</v>
      </c>
      <c r="H16" s="87"/>
      <c r="I16" s="75"/>
      <c r="J16" s="76"/>
      <c r="K16" s="32"/>
      <c r="V16" s="82" t="s">
        <v>68</v>
      </c>
    </row>
    <row r="17" spans="1:11" ht="16.5">
      <c r="A17" s="105" t="s">
        <v>20</v>
      </c>
      <c r="B17" s="105"/>
      <c r="C17" s="105"/>
      <c r="D17" s="105"/>
      <c r="E17" s="105"/>
      <c r="I17" s="75"/>
      <c r="J17" s="76"/>
      <c r="K17" s="32"/>
    </row>
    <row r="18" spans="1:11" ht="24" customHeight="1">
      <c r="A18" s="25" t="s">
        <v>29</v>
      </c>
      <c r="B18" s="104" t="s">
        <v>23</v>
      </c>
      <c r="C18" s="104"/>
      <c r="D18" s="104"/>
      <c r="E18" s="104"/>
      <c r="I18" s="75"/>
      <c r="J18" s="76"/>
      <c r="K18" s="32"/>
    </row>
    <row r="19" spans="1:11" ht="25.5" customHeight="1">
      <c r="A19" s="28" t="s">
        <v>35</v>
      </c>
      <c r="B19" s="1" t="s">
        <v>0</v>
      </c>
      <c r="C19" s="1" t="s">
        <v>1</v>
      </c>
      <c r="D19" s="1">
        <f>D6</f>
        <v>2017</v>
      </c>
      <c r="E19" s="63" t="str">
        <f>E6</f>
        <v>ALCANZADO A SEPTIEMBRE</v>
      </c>
      <c r="I19" s="75"/>
      <c r="J19" s="76"/>
      <c r="K19" s="32"/>
    </row>
    <row r="20" spans="1:7" ht="134.25" customHeight="1">
      <c r="A20" s="29" t="s">
        <v>67</v>
      </c>
      <c r="B20" s="23">
        <v>0.3</v>
      </c>
      <c r="C20" s="23">
        <v>0.8</v>
      </c>
      <c r="D20" s="23">
        <v>0.8</v>
      </c>
      <c r="E20" s="93">
        <v>0.76</v>
      </c>
      <c r="F20" s="36" t="s">
        <v>40</v>
      </c>
      <c r="G20" s="78" t="s">
        <v>82</v>
      </c>
    </row>
    <row r="21" spans="1:5" ht="16.5">
      <c r="A21" s="25" t="s">
        <v>30</v>
      </c>
      <c r="B21" s="95" t="s">
        <v>3</v>
      </c>
      <c r="C21" s="95"/>
      <c r="D21" s="95"/>
      <c r="E21" s="95"/>
    </row>
    <row r="22" spans="1:5" ht="24">
      <c r="A22" s="1" t="s">
        <v>36</v>
      </c>
      <c r="B22" s="1" t="s">
        <v>0</v>
      </c>
      <c r="C22" s="1" t="s">
        <v>1</v>
      </c>
      <c r="D22" s="1">
        <v>2017</v>
      </c>
      <c r="E22" s="1" t="str">
        <f>E6</f>
        <v>ALCANZADO A SEPTIEMBRE</v>
      </c>
    </row>
    <row r="23" spans="1:9" ht="134.25" customHeight="1">
      <c r="A23" s="30" t="s">
        <v>84</v>
      </c>
      <c r="B23" s="20">
        <v>1</v>
      </c>
      <c r="C23" s="20">
        <v>1</v>
      </c>
      <c r="D23" s="20">
        <v>0.27</v>
      </c>
      <c r="E23" s="94">
        <v>2.24</v>
      </c>
      <c r="F23" s="37" t="s">
        <v>39</v>
      </c>
      <c r="G23" s="78" t="s">
        <v>83</v>
      </c>
      <c r="I23" s="32"/>
    </row>
    <row r="24" spans="1:5" ht="16.5" customHeight="1">
      <c r="A24" s="34"/>
      <c r="B24" s="35"/>
      <c r="C24" s="35"/>
      <c r="D24" s="35"/>
      <c r="E24" s="35"/>
    </row>
    <row r="25" spans="1:4" ht="16.5">
      <c r="A25" s="96" t="s">
        <v>70</v>
      </c>
      <c r="B25" s="96"/>
      <c r="C25" s="96"/>
      <c r="D25" s="96"/>
    </row>
    <row r="26" spans="1:4" ht="16.5">
      <c r="A26" s="31" t="s">
        <v>72</v>
      </c>
      <c r="B26" s="22"/>
      <c r="C26" s="22"/>
      <c r="D26" s="22"/>
    </row>
    <row r="27" spans="1:4" ht="16.5">
      <c r="A27" s="22" t="s">
        <v>77</v>
      </c>
      <c r="B27" s="22"/>
      <c r="C27" s="22"/>
      <c r="D27" s="22"/>
    </row>
    <row r="34" ht="16.5">
      <c r="C34" s="32"/>
    </row>
  </sheetData>
  <sheetProtection/>
  <mergeCells count="12">
    <mergeCell ref="B18:E18"/>
    <mergeCell ref="A17:E17"/>
    <mergeCell ref="B21:E21"/>
    <mergeCell ref="A25:D25"/>
    <mergeCell ref="B8:E8"/>
    <mergeCell ref="B11:E11"/>
    <mergeCell ref="B14:E14"/>
    <mergeCell ref="A1:E1"/>
    <mergeCell ref="A2:D2"/>
    <mergeCell ref="A3:D3"/>
    <mergeCell ref="A4:D4"/>
    <mergeCell ref="B5:E5"/>
  </mergeCells>
  <printOptions horizontalCentered="1" verticalCentered="1"/>
  <pageMargins left="0.984251968503937" right="0.2362204724409449" top="0.7086614173228347" bottom="0.4724409448818898" header="0.31496062992125984" footer="0.31496062992125984"/>
  <pageSetup horizontalDpi="300" verticalDpi="300" orientation="portrait" scale="65" r:id="rId2"/>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K25"/>
  <sheetViews>
    <sheetView zoomScalePageLayoutView="0" workbookViewId="0" topLeftCell="A1">
      <selection activeCell="F19" sqref="F19"/>
    </sheetView>
  </sheetViews>
  <sheetFormatPr defaultColWidth="11.421875" defaultRowHeight="15"/>
  <cols>
    <col min="1" max="1" width="27.8515625" style="0" customWidth="1"/>
    <col min="2" max="2" width="24.140625" style="0" customWidth="1"/>
    <col min="3" max="3" width="20.8515625" style="0" customWidth="1"/>
    <col min="4" max="4" width="19.140625" style="0" customWidth="1"/>
    <col min="5" max="5" width="19.7109375" style="0" customWidth="1"/>
    <col min="6" max="6" width="14.140625" style="0" customWidth="1"/>
    <col min="7" max="7" width="12.7109375" style="0" hidden="1" customWidth="1"/>
    <col min="8" max="8" width="0" style="0" hidden="1" customWidth="1"/>
    <col min="9" max="9" width="17.421875" style="0" hidden="1" customWidth="1"/>
    <col min="10" max="10" width="16.8515625" style="0" hidden="1" customWidth="1"/>
  </cols>
  <sheetData>
    <row r="1" spans="1:5" ht="25.5" customHeight="1">
      <c r="A1" s="98" t="s">
        <v>38</v>
      </c>
      <c r="B1" s="99"/>
      <c r="C1" s="99"/>
      <c r="D1" s="99"/>
      <c r="E1" s="100"/>
    </row>
    <row r="2" spans="1:5" ht="15.75" customHeight="1">
      <c r="A2" s="106" t="s">
        <v>10</v>
      </c>
      <c r="B2" s="106"/>
      <c r="C2" s="106"/>
      <c r="D2" s="106"/>
      <c r="E2" s="106"/>
    </row>
    <row r="3" spans="1:5" ht="15.75" customHeight="1">
      <c r="A3" s="106" t="s">
        <v>11</v>
      </c>
      <c r="B3" s="106"/>
      <c r="C3" s="106"/>
      <c r="D3" s="106"/>
      <c r="E3" s="106"/>
    </row>
    <row r="4" spans="1:5" ht="15.75">
      <c r="A4" s="106" t="s">
        <v>60</v>
      </c>
      <c r="B4" s="106"/>
      <c r="C4" s="106"/>
      <c r="D4" s="106"/>
      <c r="E4" s="106"/>
    </row>
    <row r="6" spans="1:5" ht="15">
      <c r="A6" t="s">
        <v>85</v>
      </c>
      <c r="E6" t="s">
        <v>8</v>
      </c>
    </row>
    <row r="7" spans="1:5" ht="15">
      <c r="A7" s="107" t="s">
        <v>9</v>
      </c>
      <c r="B7" s="108" t="s">
        <v>15</v>
      </c>
      <c r="C7" s="109" t="s">
        <v>17</v>
      </c>
      <c r="D7" s="110"/>
      <c r="E7" s="111" t="s">
        <v>16</v>
      </c>
    </row>
    <row r="8" spans="1:5" ht="15">
      <c r="A8" s="107"/>
      <c r="B8" s="107"/>
      <c r="C8" s="6" t="s">
        <v>18</v>
      </c>
      <c r="D8" s="5" t="s">
        <v>19</v>
      </c>
      <c r="E8" s="112"/>
    </row>
    <row r="9" spans="1:10" ht="15.75">
      <c r="A9" s="10" t="s">
        <v>5</v>
      </c>
      <c r="B9" s="7">
        <f>B12*77%</f>
        <v>62374151553.560005</v>
      </c>
      <c r="C9" s="7">
        <f>H9</f>
        <v>3318756285.25</v>
      </c>
      <c r="D9" s="7"/>
      <c r="E9" s="73">
        <f>+B9+C9+D9</f>
        <v>65692907838.810005</v>
      </c>
      <c r="G9">
        <v>3792864326</v>
      </c>
      <c r="H9">
        <f>+G9*87.5%</f>
        <v>3318756285.25</v>
      </c>
      <c r="J9" s="77"/>
    </row>
    <row r="10" spans="1:8" ht="31.5">
      <c r="A10" s="11" t="s">
        <v>12</v>
      </c>
      <c r="B10" s="7">
        <f>B12*11%</f>
        <v>8910593079.08</v>
      </c>
      <c r="C10" s="7">
        <f>H10</f>
        <v>474108040.75</v>
      </c>
      <c r="D10" s="7"/>
      <c r="E10" s="73">
        <f>+B10+C10</f>
        <v>9384701119.83</v>
      </c>
      <c r="H10">
        <f>+G9*12.5%</f>
        <v>474108040.75</v>
      </c>
    </row>
    <row r="11" spans="1:8" ht="31.5">
      <c r="A11" s="11" t="s">
        <v>13</v>
      </c>
      <c r="B11" s="7">
        <f>B12*12%</f>
        <v>9720646995.359999</v>
      </c>
      <c r="C11" s="15">
        <v>98547440</v>
      </c>
      <c r="D11" s="7"/>
      <c r="E11" s="73">
        <f>+B11+C11</f>
        <v>9819194435.359999</v>
      </c>
      <c r="H11">
        <f>+H10+H9</f>
        <v>3792864326</v>
      </c>
    </row>
    <row r="12" spans="1:5" ht="15.75">
      <c r="A12" s="13" t="s">
        <v>14</v>
      </c>
      <c r="B12" s="8">
        <v>81005391628</v>
      </c>
      <c r="C12" s="8">
        <f>C9+C10+C11</f>
        <v>3891411766</v>
      </c>
      <c r="D12" s="8"/>
      <c r="E12" s="8">
        <f>SUM(B12:D12)</f>
        <v>84896803394</v>
      </c>
    </row>
    <row r="13" spans="2:5" ht="15">
      <c r="B13" s="15"/>
      <c r="E13" s="15"/>
    </row>
    <row r="14" spans="4:6" ht="15">
      <c r="D14" s="16"/>
      <c r="E14" s="15"/>
      <c r="F14" s="17"/>
    </row>
    <row r="15" spans="1:5" ht="31.5">
      <c r="A15" s="33" t="s">
        <v>37</v>
      </c>
      <c r="B15" s="8">
        <v>20480764</v>
      </c>
      <c r="D15" s="14"/>
      <c r="E15" s="15"/>
    </row>
    <row r="16" spans="1:5" ht="15">
      <c r="A16" s="114" t="s">
        <v>86</v>
      </c>
      <c r="B16" s="114"/>
      <c r="C16" s="114"/>
      <c r="D16" s="114"/>
      <c r="E16" s="114"/>
    </row>
    <row r="17" spans="1:5" ht="15">
      <c r="A17" s="115" t="s">
        <v>87</v>
      </c>
      <c r="B17" s="115"/>
      <c r="C17" s="115"/>
      <c r="D17" s="115"/>
      <c r="E17" s="115"/>
    </row>
    <row r="18" spans="1:5" ht="15.75" thickBot="1">
      <c r="A18" s="9" t="s">
        <v>73</v>
      </c>
      <c r="B18" s="38"/>
      <c r="C18" s="38"/>
      <c r="D18" s="38"/>
      <c r="E18" s="38"/>
    </row>
    <row r="19" spans="2:10" ht="111" customHeight="1">
      <c r="B19" s="9"/>
      <c r="C19" s="9"/>
      <c r="H19" s="53" t="s">
        <v>45</v>
      </c>
      <c r="I19" s="54">
        <v>2017</v>
      </c>
      <c r="J19" s="54" t="s">
        <v>88</v>
      </c>
    </row>
    <row r="20" spans="1:10" ht="84">
      <c r="A20" s="9"/>
      <c r="B20" s="9"/>
      <c r="C20" s="9"/>
      <c r="G20" s="52">
        <v>770</v>
      </c>
      <c r="H20" s="57" t="s">
        <v>59</v>
      </c>
      <c r="I20" s="58">
        <v>1270000000</v>
      </c>
      <c r="J20" s="89">
        <v>98547440</v>
      </c>
    </row>
    <row r="21" spans="7:10" ht="96">
      <c r="G21" s="113">
        <v>776</v>
      </c>
      <c r="H21" s="57" t="s">
        <v>56</v>
      </c>
      <c r="I21" s="58">
        <v>4184000000</v>
      </c>
      <c r="J21" s="89">
        <v>3282564418</v>
      </c>
    </row>
    <row r="22" spans="7:10" ht="96">
      <c r="G22" s="113"/>
      <c r="H22" s="57" t="s">
        <v>57</v>
      </c>
      <c r="I22" s="58">
        <v>3130000000</v>
      </c>
      <c r="J22" s="89">
        <v>43100000</v>
      </c>
    </row>
    <row r="23" spans="7:10" ht="132">
      <c r="G23" s="113"/>
      <c r="H23" s="57" t="s">
        <v>58</v>
      </c>
      <c r="I23" s="59">
        <v>2110000000</v>
      </c>
      <c r="J23" s="89">
        <v>467199908</v>
      </c>
    </row>
    <row r="24" spans="8:10" ht="17.25" thickBot="1">
      <c r="H24" s="55" t="s">
        <v>46</v>
      </c>
      <c r="I24" s="56">
        <f>SUM(I20:I23)</f>
        <v>10694000000</v>
      </c>
      <c r="J24" s="58">
        <f>J20+J21+J22+J23</f>
        <v>3891411766</v>
      </c>
    </row>
    <row r="25" spans="10:11" ht="16.5">
      <c r="J25" s="58">
        <f>J24-J20</f>
        <v>3792864326</v>
      </c>
      <c r="K25" s="15">
        <f>J24-J25</f>
        <v>98547440</v>
      </c>
    </row>
  </sheetData>
  <sheetProtection/>
  <mergeCells count="11">
    <mergeCell ref="G21:G23"/>
    <mergeCell ref="A16:E16"/>
    <mergeCell ref="A17:E17"/>
    <mergeCell ref="A1:E1"/>
    <mergeCell ref="A2:E2"/>
    <mergeCell ref="A3:E3"/>
    <mergeCell ref="A4:E4"/>
    <mergeCell ref="A7:A8"/>
    <mergeCell ref="B7:B8"/>
    <mergeCell ref="C7:D7"/>
    <mergeCell ref="E7:E8"/>
  </mergeCells>
  <printOptions horizontalCentered="1" verticalCentered="1"/>
  <pageMargins left="0.7086614173228347" right="0.7086614173228347" top="0.7480314960629921" bottom="0.7480314960629921" header="0.31496062992125984" footer="0.31496062992125984"/>
  <pageSetup orientation="landscape" r:id="rId4"/>
  <drawing r:id="rId3"/>
  <legacyDrawing r:id="rId2"/>
</worksheet>
</file>

<file path=xl/worksheets/sheet3.xml><?xml version="1.0" encoding="utf-8"?>
<worksheet xmlns="http://schemas.openxmlformats.org/spreadsheetml/2006/main" xmlns:r="http://schemas.openxmlformats.org/officeDocument/2006/relationships">
  <dimension ref="A4:L34"/>
  <sheetViews>
    <sheetView zoomScalePageLayoutView="0" workbookViewId="0" topLeftCell="A1">
      <selection activeCell="K30" sqref="K30"/>
    </sheetView>
  </sheetViews>
  <sheetFormatPr defaultColWidth="11.421875" defaultRowHeight="15"/>
  <cols>
    <col min="1" max="1" width="40.140625" style="0" customWidth="1"/>
    <col min="2" max="2" width="18.7109375" style="0" customWidth="1"/>
    <col min="3" max="3" width="19.57421875" style="0" customWidth="1"/>
    <col min="4" max="4" width="15.57421875" style="0" customWidth="1"/>
    <col min="5" max="5" width="19.57421875" style="0" customWidth="1"/>
    <col min="6" max="6" width="21.140625" style="0" customWidth="1"/>
    <col min="7" max="7" width="22.421875" style="0" customWidth="1"/>
    <col min="8" max="8" width="17.28125" style="0" customWidth="1"/>
    <col min="10" max="10" width="15.7109375" style="0" customWidth="1"/>
    <col min="11" max="11" width="15.8515625" style="0" customWidth="1"/>
    <col min="12" max="12" width="15.7109375" style="0" customWidth="1"/>
  </cols>
  <sheetData>
    <row r="4" spans="3:5" ht="15">
      <c r="C4" t="s">
        <v>41</v>
      </c>
      <c r="E4" t="s">
        <v>42</v>
      </c>
    </row>
    <row r="5" spans="1:7" ht="15" customHeight="1">
      <c r="A5" s="107" t="s">
        <v>9</v>
      </c>
      <c r="B5" s="108" t="s">
        <v>15</v>
      </c>
      <c r="C5" s="109" t="s">
        <v>17</v>
      </c>
      <c r="D5" s="110"/>
      <c r="E5" s="109" t="s">
        <v>17</v>
      </c>
      <c r="F5" s="110"/>
      <c r="G5" s="111" t="s">
        <v>16</v>
      </c>
    </row>
    <row r="6" spans="1:10" ht="15">
      <c r="A6" s="107"/>
      <c r="B6" s="107"/>
      <c r="C6" s="6" t="s">
        <v>18</v>
      </c>
      <c r="D6" s="5" t="s">
        <v>19</v>
      </c>
      <c r="E6" s="6" t="s">
        <v>18</v>
      </c>
      <c r="F6" s="5" t="s">
        <v>19</v>
      </c>
      <c r="G6" s="112"/>
      <c r="J6" t="s">
        <v>44</v>
      </c>
    </row>
    <row r="7" spans="1:10" ht="15.75">
      <c r="A7" s="10" t="s">
        <v>5</v>
      </c>
      <c r="B7" s="7">
        <f>B10*77/100</f>
        <v>250542600</v>
      </c>
      <c r="C7" s="118">
        <v>1112126017</v>
      </c>
      <c r="D7" s="7">
        <f>D10*77/100</f>
        <v>0</v>
      </c>
      <c r="E7" s="118">
        <v>5808873983</v>
      </c>
      <c r="F7" s="7">
        <f>F10*77/100</f>
        <v>0</v>
      </c>
      <c r="G7" s="12">
        <f>B7+C7+D7</f>
        <v>1362668617</v>
      </c>
      <c r="J7" t="s">
        <v>43</v>
      </c>
    </row>
    <row r="8" spans="1:7" ht="15.75">
      <c r="A8" s="11" t="s">
        <v>12</v>
      </c>
      <c r="B8" s="7">
        <f>B10*11/100</f>
        <v>35791800</v>
      </c>
      <c r="C8" s="119"/>
      <c r="D8" s="7">
        <f>D10*11/100</f>
        <v>0</v>
      </c>
      <c r="E8" s="119"/>
      <c r="F8" s="7">
        <f>F10*11/100</f>
        <v>0</v>
      </c>
      <c r="G8" s="12">
        <f>B8+C8+D8</f>
        <v>35791800</v>
      </c>
    </row>
    <row r="9" spans="1:7" ht="15.75">
      <c r="A9" s="11" t="s">
        <v>13</v>
      </c>
      <c r="B9" s="7">
        <f>B10*11/100</f>
        <v>35791800</v>
      </c>
      <c r="C9" s="7">
        <v>0</v>
      </c>
      <c r="D9" s="7">
        <f>D10*12/100</f>
        <v>0</v>
      </c>
      <c r="E9" s="7">
        <v>1190000000</v>
      </c>
      <c r="F9" s="7">
        <f>F10*12/100</f>
        <v>0</v>
      </c>
      <c r="G9" s="12">
        <f>B9+C9+D9</f>
        <v>35791800</v>
      </c>
    </row>
    <row r="10" spans="1:7" ht="15.75">
      <c r="A10" s="13" t="s">
        <v>14</v>
      </c>
      <c r="B10" s="8">
        <v>325380000</v>
      </c>
      <c r="C10" s="8">
        <f>SUM(C7:C9)</f>
        <v>1112126017</v>
      </c>
      <c r="D10" s="8">
        <v>0</v>
      </c>
      <c r="E10" s="8">
        <v>6998873983</v>
      </c>
      <c r="F10" s="8">
        <v>0</v>
      </c>
      <c r="G10" s="8">
        <f>C10+E10</f>
        <v>8111000000</v>
      </c>
    </row>
    <row r="12" spans="4:7" ht="15">
      <c r="D12" s="16"/>
      <c r="F12" s="16"/>
      <c r="G12" s="15"/>
    </row>
    <row r="13" spans="1:7" ht="78.75" customHeight="1">
      <c r="A13" s="39" t="s">
        <v>37</v>
      </c>
      <c r="B13" s="40">
        <v>16420510</v>
      </c>
      <c r="D13" s="14"/>
      <c r="F13" s="14"/>
      <c r="G13" s="15"/>
    </row>
    <row r="18" spans="1:7" ht="15">
      <c r="A18" s="107" t="s">
        <v>9</v>
      </c>
      <c r="B18" s="108" t="s">
        <v>15</v>
      </c>
      <c r="C18" s="109" t="s">
        <v>17</v>
      </c>
      <c r="D18" s="110"/>
      <c r="E18" s="109" t="s">
        <v>17</v>
      </c>
      <c r="F18" s="110"/>
      <c r="G18" s="111" t="s">
        <v>16</v>
      </c>
    </row>
    <row r="19" spans="1:7" ht="15">
      <c r="A19" s="107"/>
      <c r="B19" s="107"/>
      <c r="C19" s="6" t="s">
        <v>18</v>
      </c>
      <c r="D19" s="5" t="s">
        <v>19</v>
      </c>
      <c r="E19" s="6" t="s">
        <v>18</v>
      </c>
      <c r="F19" s="5" t="s">
        <v>19</v>
      </c>
      <c r="G19" s="112"/>
    </row>
    <row r="20" spans="1:7" ht="15.75">
      <c r="A20" s="10" t="s">
        <v>5</v>
      </c>
      <c r="B20" s="7">
        <f>B23*77/100</f>
        <v>250542600</v>
      </c>
      <c r="C20" s="116">
        <v>1112126017</v>
      </c>
      <c r="D20" s="7">
        <f>D23*77/100</f>
        <v>0</v>
      </c>
      <c r="E20" s="7">
        <f>E7*87.5/100</f>
        <v>5082764735.125</v>
      </c>
      <c r="F20" s="7">
        <f>F23*77/100</f>
        <v>0</v>
      </c>
      <c r="G20" s="12">
        <f>B20+C20+D20</f>
        <v>1362668617</v>
      </c>
    </row>
    <row r="21" spans="1:7" ht="15.75">
      <c r="A21" s="11" t="s">
        <v>12</v>
      </c>
      <c r="B21" s="7">
        <f>B23*11/100</f>
        <v>35791800</v>
      </c>
      <c r="C21" s="117"/>
      <c r="D21" s="7">
        <f>D23*11/100</f>
        <v>0</v>
      </c>
      <c r="E21" s="7">
        <f>E7*12.5/100</f>
        <v>726109247.875</v>
      </c>
      <c r="F21" s="7">
        <f>F23*11/100</f>
        <v>0</v>
      </c>
      <c r="G21" s="12">
        <f>B21+C21+D21</f>
        <v>35791800</v>
      </c>
    </row>
    <row r="22" spans="1:12" ht="15.75">
      <c r="A22" s="11" t="s">
        <v>13</v>
      </c>
      <c r="B22" s="7">
        <f>B23*11/100</f>
        <v>35791800</v>
      </c>
      <c r="C22" s="7">
        <v>0</v>
      </c>
      <c r="D22" s="7">
        <f>D23*12/100</f>
        <v>0</v>
      </c>
      <c r="E22" s="7">
        <v>1190000000</v>
      </c>
      <c r="F22" s="7">
        <f>F23*12/100</f>
        <v>0</v>
      </c>
      <c r="G22" s="12">
        <f>B22+C22+D22</f>
        <v>35791800</v>
      </c>
      <c r="I22" s="61" t="s">
        <v>52</v>
      </c>
      <c r="J22" s="61" t="s">
        <v>53</v>
      </c>
      <c r="K22" s="62" t="s">
        <v>54</v>
      </c>
      <c r="L22" s="62" t="s">
        <v>55</v>
      </c>
    </row>
    <row r="23" spans="1:12" ht="15.75">
      <c r="A23" s="13" t="s">
        <v>14</v>
      </c>
      <c r="B23" s="8">
        <v>325380000</v>
      </c>
      <c r="C23" s="8">
        <f>SUM(C20:C22)</f>
        <v>1112126017</v>
      </c>
      <c r="D23" s="8">
        <v>0</v>
      </c>
      <c r="E23" s="8">
        <v>6998873983</v>
      </c>
      <c r="F23" s="8">
        <v>0</v>
      </c>
      <c r="G23" s="8">
        <f>C23+E23</f>
        <v>8111000000</v>
      </c>
      <c r="I23" s="60">
        <v>1195</v>
      </c>
      <c r="J23" s="8">
        <v>729295344</v>
      </c>
      <c r="K23" s="8">
        <f>J23*87.5/100</f>
        <v>638133426</v>
      </c>
      <c r="L23" s="8">
        <f>J23*12.5/100</f>
        <v>91161918</v>
      </c>
    </row>
    <row r="24" spans="9:12" ht="15.75">
      <c r="I24" s="60">
        <v>1196</v>
      </c>
      <c r="J24" s="8">
        <v>3664000000</v>
      </c>
      <c r="K24" s="8">
        <f>J24*87.5/100</f>
        <v>3206000000</v>
      </c>
      <c r="L24" s="8">
        <f>J24*12.5/100</f>
        <v>458000000</v>
      </c>
    </row>
    <row r="25" spans="9:12" ht="15.75">
      <c r="I25" s="60">
        <v>1194</v>
      </c>
      <c r="J25" s="8">
        <v>1415578639</v>
      </c>
      <c r="K25" s="8">
        <f>J25*87.5/100</f>
        <v>1238631309.125</v>
      </c>
      <c r="L25" s="8">
        <f>J25*12.5/100</f>
        <v>176947329.875</v>
      </c>
    </row>
    <row r="26" spans="11:12" ht="15">
      <c r="K26" s="15">
        <f>SUM(K23:K25)</f>
        <v>5082764735.125</v>
      </c>
      <c r="L26" s="15">
        <f>SUM(L23:L25)</f>
        <v>726109247.875</v>
      </c>
    </row>
    <row r="28" ht="15.75" thickBot="1"/>
    <row r="29" spans="2:8" ht="30.75" thickBot="1">
      <c r="B29" s="41" t="s">
        <v>45</v>
      </c>
      <c r="C29" s="42">
        <v>2016</v>
      </c>
      <c r="D29" s="42">
        <v>2017</v>
      </c>
      <c r="E29" s="42">
        <v>2018</v>
      </c>
      <c r="F29" s="43">
        <v>2019</v>
      </c>
      <c r="G29" s="42">
        <v>2020</v>
      </c>
      <c r="H29" s="43" t="s">
        <v>46</v>
      </c>
    </row>
    <row r="30" spans="2:8" ht="49.5" thickBot="1" thickTop="1">
      <c r="B30" s="44" t="s">
        <v>47</v>
      </c>
      <c r="C30" s="45">
        <v>1190000000</v>
      </c>
      <c r="D30" s="45">
        <v>1270000000</v>
      </c>
      <c r="E30" s="45">
        <v>1357000000</v>
      </c>
      <c r="F30" s="45">
        <v>1448000000</v>
      </c>
      <c r="G30" s="45">
        <v>1547000000</v>
      </c>
      <c r="H30" s="45">
        <v>6812000000</v>
      </c>
    </row>
    <row r="31" spans="2:8" ht="72.75" thickBot="1">
      <c r="B31" s="46" t="s">
        <v>48</v>
      </c>
      <c r="C31" s="47" t="s">
        <v>49</v>
      </c>
      <c r="D31" s="48">
        <v>1184000000</v>
      </c>
      <c r="E31" s="48">
        <v>1076000000</v>
      </c>
      <c r="F31" s="48">
        <v>1122000000</v>
      </c>
      <c r="G31" s="48">
        <v>1199000000</v>
      </c>
      <c r="H31" s="48">
        <v>5310295344</v>
      </c>
    </row>
    <row r="32" spans="2:8" ht="60.75" thickBot="1">
      <c r="B32" s="46" t="s">
        <v>50</v>
      </c>
      <c r="C32" s="49">
        <v>3664000000</v>
      </c>
      <c r="D32" s="49">
        <v>3130000000</v>
      </c>
      <c r="E32" s="49">
        <v>2923000000</v>
      </c>
      <c r="F32" s="49">
        <v>2437000000</v>
      </c>
      <c r="G32" s="49">
        <v>3506000000</v>
      </c>
      <c r="H32" s="49">
        <v>15660000000</v>
      </c>
    </row>
    <row r="33" spans="2:8" ht="72.75" thickBot="1">
      <c r="B33" s="46" t="s">
        <v>51</v>
      </c>
      <c r="C33" s="48">
        <v>1415578639</v>
      </c>
      <c r="D33" s="48">
        <v>2110000000</v>
      </c>
      <c r="E33" s="48">
        <v>2476000000</v>
      </c>
      <c r="F33" s="48">
        <v>2707000000</v>
      </c>
      <c r="G33" s="48">
        <v>1426000000</v>
      </c>
      <c r="H33" s="48">
        <v>10134578639</v>
      </c>
    </row>
    <row r="34" spans="2:8" ht="17.25" thickBot="1">
      <c r="B34" s="50" t="s">
        <v>46</v>
      </c>
      <c r="C34" s="51">
        <v>6998873983</v>
      </c>
      <c r="D34" s="51">
        <v>7694000000</v>
      </c>
      <c r="E34" s="51">
        <v>7832000000</v>
      </c>
      <c r="F34" s="51">
        <v>7714000000</v>
      </c>
      <c r="G34" s="51">
        <v>7678000000</v>
      </c>
      <c r="H34" s="51">
        <v>37916873983</v>
      </c>
    </row>
  </sheetData>
  <sheetProtection/>
  <mergeCells count="13">
    <mergeCell ref="C20:C21"/>
    <mergeCell ref="C7:C8"/>
    <mergeCell ref="E7:E8"/>
    <mergeCell ref="A5:A6"/>
    <mergeCell ref="B5:B6"/>
    <mergeCell ref="C5:D5"/>
    <mergeCell ref="G5:G6"/>
    <mergeCell ref="E5:F5"/>
    <mergeCell ref="A18:A19"/>
    <mergeCell ref="B18:B19"/>
    <mergeCell ref="C18:D18"/>
    <mergeCell ref="E18:F18"/>
    <mergeCell ref="G18:G19"/>
  </mergeCells>
  <printOptions/>
  <pageMargins left="0.7086614173228347" right="0.7086614173228347" top="0.7480314960629921" bottom="0.7480314960629921" header="0.31496062992125984" footer="0.31496062992125984"/>
  <pageSetup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Distrital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jaherrera</dc:creator>
  <cp:keywords/>
  <dc:description/>
  <cp:lastModifiedBy>ANGELA PAOLA TIBOCHA GALVIS</cp:lastModifiedBy>
  <cp:lastPrinted>2017-10-09T15:17:27Z</cp:lastPrinted>
  <dcterms:created xsi:type="dcterms:W3CDTF">2008-08-26T19:35:11Z</dcterms:created>
  <dcterms:modified xsi:type="dcterms:W3CDTF">2017-10-10T13:39:35Z</dcterms:modified>
  <cp:category/>
  <cp:version/>
  <cp:contentType/>
  <cp:contentStatus/>
</cp:coreProperties>
</file>